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880" windowHeight="993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<sst xmlns="http://schemas.openxmlformats.org/spreadsheetml/2006/main" count="44">
  <si>
    <t>尚书府三、四期铝合金复合卷帘外遮阳工程量清单</t>
  </si>
  <si>
    <t>序号</t>
  </si>
  <si>
    <t>楼栋</t>
  </si>
  <si>
    <t>方位</t>
  </si>
  <si>
    <t>窗户型号</t>
  </si>
  <si>
    <t>窗户规格（mm）</t>
  </si>
  <si>
    <t>数量</t>
  </si>
  <si>
    <t>面积(㎡)</t>
  </si>
  <si>
    <t>面积合计(㎡)</t>
  </si>
  <si>
    <t>16#</t>
  </si>
  <si>
    <t>南立面</t>
  </si>
  <si>
    <t>TC1815</t>
  </si>
  <si>
    <t>*</t>
  </si>
  <si>
    <t>TC1515</t>
  </si>
  <si>
    <t>1#、2#
3#、10#</t>
  </si>
  <si>
    <t>18#</t>
  </si>
  <si>
    <t>TC1816</t>
  </si>
  <si>
    <t>TC1516</t>
  </si>
  <si>
    <t>11#、12#
13#、22#</t>
  </si>
  <si>
    <t>19#</t>
  </si>
  <si>
    <t>15#21#</t>
  </si>
  <si>
    <t>20#</t>
  </si>
  <si>
    <t>5#9#</t>
  </si>
  <si>
    <t>23#</t>
  </si>
  <si>
    <t>6#8#</t>
  </si>
  <si>
    <t>25#</t>
  </si>
  <si>
    <t>26#</t>
  </si>
  <si>
    <t>28#</t>
  </si>
  <si>
    <t>19#、28#</t>
  </si>
  <si>
    <t>29#</t>
  </si>
  <si>
    <t>20#、26#</t>
  </si>
  <si>
    <t>30#</t>
  </si>
  <si>
    <t>31#</t>
  </si>
  <si>
    <t>30#、36#</t>
  </si>
  <si>
    <t>32#</t>
  </si>
  <si>
    <t>38#</t>
  </si>
  <si>
    <t>33#</t>
  </si>
  <si>
    <t>39#</t>
  </si>
  <si>
    <t>35#</t>
  </si>
  <si>
    <t>36#</t>
  </si>
  <si>
    <t>40#</t>
  </si>
  <si>
    <t>41#</t>
  </si>
  <si>
    <t>42#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</si>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</sst>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4" fillId="18" borderId="3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2" borderId="31" applyNumberFormat="0" applyFon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0" borderId="35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1" borderId="29" applyNumberFormat="0" applyAlignment="0" applyProtection="0">
      <alignment vertical="center"/>
    </xf>
    <xf numFmtId="0" fontId="23" fillId="11" borderId="32" applyNumberFormat="0" applyAlignment="0" applyProtection="0">
      <alignment vertical="center"/>
    </xf>
    <xf numFmtId="0" fontId="16" fillId="26" borderId="33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1" fillId="0" borderId="2" xfId="0" applyFont="1" applyBorder="1" applyAlignment="1" applyProtection="1">
      <alignment horizontal="right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76" fontId="0" fillId="2" borderId="10" xfId="0" applyNumberFormat="1" applyFill="1" applyBorder="1" applyAlignment="1">
      <alignment horizontal="right" vertical="center"/>
    </xf>
    <xf numFmtId="176" fontId="0" fillId="2" borderId="23" xfId="0" applyNumberFormat="1" applyFill="1" applyBorder="1" applyAlignment="1">
      <alignment horizontal="right" vertical="center"/>
    </xf>
    <xf numFmtId="176" fontId="0" fillId="0" borderId="17" xfId="0" applyNumberFormat="1" applyBorder="1" applyAlignment="1">
      <alignment horizontal="right" vertical="center"/>
    </xf>
    <xf numFmtId="0" fontId="2" fillId="0" borderId="14" xfId="0" applyFont="1" applyFill="1" applyBorder="1" applyAlignment="1">
      <alignment horizontal="center" vertical="center"/>
    </xf>
    <xf numFmtId="176" fontId="0" fillId="2" borderId="24" xfId="0" applyNumberFormat="1" applyFill="1" applyBorder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2" fillId="0" borderId="4" xfId="0" applyFont="1" applyFill="1" applyBorder="1" applyAlignment="1">
      <alignment horizontal="center" vertical="center"/>
    </xf>
    <xf numFmtId="176" fontId="0" fillId="2" borderId="23" xfId="0" applyNumberFormat="1" applyFill="1" applyBorder="1" applyAlignment="1">
      <alignment horizontal="right" vertical="center"/>
    </xf>
    <xf numFmtId="176" fontId="0" fillId="2" borderId="4" xfId="0" applyNumberFormat="1" applyFill="1" applyBorder="1" applyAlignment="1">
      <alignment horizontal="right" vertical="center"/>
    </xf>
    <xf numFmtId="176" fontId="0" fillId="0" borderId="25" xfId="0" applyNumberFormat="1" applyBorder="1" applyAlignment="1">
      <alignment horizontal="center" vertical="center"/>
    </xf>
    <xf numFmtId="176" fontId="0" fillId="0" borderId="26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" fontId="3" fillId="0" borderId="27" xfId="0" applyNumberFormat="1" applyFont="1" applyFill="1" applyBorder="1" applyAlignment="1">
      <alignment horizontal="center" vertical="center" wrapText="1"/>
    </xf>
    <xf numFmtId="4" fontId="4" fillId="0" borderId="27" xfId="8" applyNumberFormat="1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43" fontId="4" fillId="3" borderId="27" xfId="8" applyNumberFormat="1" applyFont="1" applyFill="1" applyBorder="1" applyAlignment="1">
      <alignment horizontal="center"/>
    </xf>
    <xf numFmtId="4" fontId="3" fillId="0" borderId="28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43"/>
  <sheetViews>
    <sheetView tabSelected="1" view="pageBreakPreview" zoomScale="90" zoomScaleNormal="100" zoomScaleSheetLayoutView="90" workbookViewId="0">
      <selection activeCell="V16" sqref="V16"/>
    </sheetView>
  </sheetViews>
  <sheetFormatPr defaultColWidth="9" defaultRowHeight="13.5"/>
  <cols>
    <col min="1" max="1" width="6.625" style="1" customWidth="1"/>
    <col min="2" max="2" width="9.5" style="1" customWidth="1"/>
    <col min="3" max="3" width="9.625" style="1" customWidth="1"/>
    <col min="4" max="4" width="9.875" style="1" customWidth="1"/>
    <col min="5" max="5" width="5.375" style="1" customWidth="1"/>
    <col min="6" max="6" width="2.875" style="1" customWidth="1"/>
    <col min="7" max="7" width="5" style="1" customWidth="1"/>
    <col min="8" max="8" width="9.75" style="2" customWidth="1"/>
    <col min="9" max="9" width="9.75" style="3" customWidth="1"/>
    <col min="10" max="10" width="15" style="1" customWidth="1"/>
    <col min="11" max="12" width="15" style="1" hidden="1" customWidth="1"/>
    <col min="13" max="13" width="9.375" hidden="1" customWidth="1"/>
    <col min="14" max="14" width="12.625" hidden="1" customWidth="1"/>
    <col min="15" max="18" width="9" hidden="1" customWidth="1"/>
  </cols>
  <sheetData>
    <row r="1" ht="48" customHeight="1" spans="1:12">
      <c r="A1" s="4" t="s">
        <v>0</v>
      </c>
      <c r="B1" s="5"/>
      <c r="C1" s="5"/>
      <c r="D1" s="5"/>
      <c r="E1" s="5"/>
      <c r="F1" s="5"/>
      <c r="G1" s="5"/>
      <c r="H1" s="6"/>
      <c r="I1" s="31"/>
      <c r="J1" s="32"/>
      <c r="K1" s="33"/>
      <c r="L1" s="33"/>
    </row>
    <row r="2" s="1" customFormat="1" ht="44" customHeight="1" spans="1:10">
      <c r="A2" s="7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11"/>
      <c r="G2" s="12"/>
      <c r="H2" s="13" t="s">
        <v>6</v>
      </c>
      <c r="I2" s="34" t="s">
        <v>7</v>
      </c>
      <c r="J2" s="35" t="s">
        <v>8</v>
      </c>
    </row>
    <row r="3" ht="20" customHeight="1" spans="1:14">
      <c r="A3" s="14">
        <v>1</v>
      </c>
      <c r="B3" s="15" t="s">
        <v>9</v>
      </c>
      <c r="C3" s="16" t="s">
        <v>10</v>
      </c>
      <c r="D3" s="17" t="s">
        <v>11</v>
      </c>
      <c r="E3" s="18">
        <v>1800</v>
      </c>
      <c r="F3" s="19" t="s">
        <v>12</v>
      </c>
      <c r="G3" s="20">
        <v>1500</v>
      </c>
      <c r="H3" s="17">
        <f>6*9</f>
        <v>54</v>
      </c>
      <c r="I3" s="36">
        <f t="shared" ref="I3:I18" si="0">E3*G3*H3/1000000</f>
        <v>145.8</v>
      </c>
      <c r="J3" s="37">
        <f t="shared" ref="J3:J7" si="1">I3+I4</f>
        <v>206.55</v>
      </c>
      <c r="K3" s="38">
        <v>200</v>
      </c>
      <c r="L3" s="38">
        <f>K3*J3</f>
        <v>41310</v>
      </c>
      <c r="M3" s="39">
        <v>4303.1</v>
      </c>
      <c r="N3">
        <f>J3/M3</f>
        <v>0.0480002788687225</v>
      </c>
    </row>
    <row r="4" ht="20" customHeight="1" spans="1:18">
      <c r="A4" s="21"/>
      <c r="B4" s="22"/>
      <c r="C4" s="23"/>
      <c r="D4" s="17" t="s">
        <v>13</v>
      </c>
      <c r="E4" s="18">
        <v>1500</v>
      </c>
      <c r="F4" s="19" t="s">
        <v>12</v>
      </c>
      <c r="G4" s="20">
        <v>1500</v>
      </c>
      <c r="H4" s="15">
        <f>3*9</f>
        <v>27</v>
      </c>
      <c r="I4" s="36">
        <f t="shared" si="0"/>
        <v>60.75</v>
      </c>
      <c r="J4" s="40"/>
      <c r="K4" s="41"/>
      <c r="L4" s="41"/>
      <c r="Q4" s="48" t="s">
        <v>14</v>
      </c>
      <c r="R4" s="49">
        <v>18521.77</v>
      </c>
    </row>
    <row r="5" ht="20" customHeight="1" spans="1:18">
      <c r="A5" s="14">
        <v>2</v>
      </c>
      <c r="B5" s="24" t="s">
        <v>15</v>
      </c>
      <c r="C5" s="16" t="s">
        <v>10</v>
      </c>
      <c r="D5" s="22" t="s">
        <v>16</v>
      </c>
      <c r="E5" s="18">
        <v>1800</v>
      </c>
      <c r="F5" s="19" t="s">
        <v>12</v>
      </c>
      <c r="G5" s="20">
        <v>1600</v>
      </c>
      <c r="H5" s="17">
        <f t="shared" ref="H5:H8" si="2">4*18</f>
        <v>72</v>
      </c>
      <c r="I5" s="36">
        <f t="shared" si="0"/>
        <v>207.36</v>
      </c>
      <c r="J5" s="37">
        <f t="shared" si="1"/>
        <v>380.16</v>
      </c>
      <c r="K5" s="38">
        <v>200</v>
      </c>
      <c r="L5" s="38" t="e">
        <f>K5*#REF!</f>
        <v>#REF!</v>
      </c>
      <c r="M5" s="42">
        <v>5998.5</v>
      </c>
      <c r="N5" t="e">
        <f>#REF!/M5</f>
        <v>#REF!</v>
      </c>
      <c r="Q5" s="50"/>
      <c r="R5" s="51"/>
    </row>
    <row r="6" ht="20" customHeight="1" spans="1:18">
      <c r="A6" s="21"/>
      <c r="B6" s="22"/>
      <c r="C6" s="23"/>
      <c r="D6" s="17" t="s">
        <v>17</v>
      </c>
      <c r="E6" s="18">
        <v>1500</v>
      </c>
      <c r="F6" s="19" t="s">
        <v>12</v>
      </c>
      <c r="G6" s="20">
        <v>1600</v>
      </c>
      <c r="H6" s="17">
        <f t="shared" si="2"/>
        <v>72</v>
      </c>
      <c r="I6" s="36">
        <f t="shared" si="0"/>
        <v>172.8</v>
      </c>
      <c r="J6" s="40"/>
      <c r="K6" s="41"/>
      <c r="L6" s="41"/>
      <c r="Q6" s="52" t="s">
        <v>18</v>
      </c>
      <c r="R6" s="49">
        <v>20285.12</v>
      </c>
    </row>
    <row r="7" ht="20" customHeight="1" spans="1:18">
      <c r="A7" s="14">
        <v>3</v>
      </c>
      <c r="B7" s="24" t="s">
        <v>19</v>
      </c>
      <c r="C7" s="16" t="s">
        <v>10</v>
      </c>
      <c r="D7" s="22" t="s">
        <v>16</v>
      </c>
      <c r="E7" s="18">
        <v>1800</v>
      </c>
      <c r="F7" s="19" t="s">
        <v>12</v>
      </c>
      <c r="G7" s="20">
        <v>1600</v>
      </c>
      <c r="H7" s="17">
        <f t="shared" si="2"/>
        <v>72</v>
      </c>
      <c r="I7" s="36">
        <f t="shared" si="0"/>
        <v>207.36</v>
      </c>
      <c r="J7" s="37">
        <f t="shared" si="1"/>
        <v>380.16</v>
      </c>
      <c r="K7" s="38">
        <v>200</v>
      </c>
      <c r="L7" s="38">
        <f>K7*J7</f>
        <v>76032</v>
      </c>
      <c r="M7" s="42">
        <v>5497.84</v>
      </c>
      <c r="N7">
        <f>J7/M7</f>
        <v>0.0691471559739825</v>
      </c>
      <c r="Q7" s="53"/>
      <c r="R7" s="51"/>
    </row>
    <row r="8" ht="20" customHeight="1" spans="1:18">
      <c r="A8" s="21"/>
      <c r="B8" s="22"/>
      <c r="C8" s="23"/>
      <c r="D8" s="17" t="s">
        <v>17</v>
      </c>
      <c r="E8" s="18">
        <v>1500</v>
      </c>
      <c r="F8" s="19" t="s">
        <v>12</v>
      </c>
      <c r="G8" s="20">
        <v>1600</v>
      </c>
      <c r="H8" s="17">
        <f t="shared" si="2"/>
        <v>72</v>
      </c>
      <c r="I8" s="36">
        <f t="shared" si="0"/>
        <v>172.8</v>
      </c>
      <c r="J8" s="40"/>
      <c r="K8" s="41"/>
      <c r="L8" s="41"/>
      <c r="Q8" s="52" t="s">
        <v>20</v>
      </c>
      <c r="R8" s="49">
        <f>6095.72+6572.5</f>
        <v>12668.22</v>
      </c>
    </row>
    <row r="9" ht="20" customHeight="1" spans="1:18">
      <c r="A9" s="14">
        <v>4</v>
      </c>
      <c r="B9" s="15" t="s">
        <v>21</v>
      </c>
      <c r="C9" s="16" t="s">
        <v>10</v>
      </c>
      <c r="D9" s="17" t="s">
        <v>11</v>
      </c>
      <c r="E9" s="18">
        <v>1800</v>
      </c>
      <c r="F9" s="19" t="s">
        <v>12</v>
      </c>
      <c r="G9" s="20">
        <v>1500</v>
      </c>
      <c r="H9" s="17">
        <f>6*9</f>
        <v>54</v>
      </c>
      <c r="I9" s="36">
        <f t="shared" si="0"/>
        <v>145.8</v>
      </c>
      <c r="J9" s="37">
        <f t="shared" ref="J9:J13" si="3">I9+I10</f>
        <v>206.55</v>
      </c>
      <c r="K9" s="38">
        <v>200</v>
      </c>
      <c r="L9" s="38">
        <f>K9*J9</f>
        <v>41310</v>
      </c>
      <c r="M9">
        <v>6361.34</v>
      </c>
      <c r="N9">
        <f>J9/M9</f>
        <v>0.032469574020568</v>
      </c>
      <c r="Q9" s="53"/>
      <c r="R9" s="51"/>
    </row>
    <row r="10" ht="20" customHeight="1" spans="1:18">
      <c r="A10" s="21"/>
      <c r="B10" s="22"/>
      <c r="C10" s="25"/>
      <c r="D10" s="17" t="s">
        <v>13</v>
      </c>
      <c r="E10" s="18">
        <v>1500</v>
      </c>
      <c r="F10" s="19" t="s">
        <v>12</v>
      </c>
      <c r="G10" s="20">
        <v>1500</v>
      </c>
      <c r="H10" s="15">
        <f>3*9</f>
        <v>27</v>
      </c>
      <c r="I10" s="36">
        <f t="shared" si="0"/>
        <v>60.75</v>
      </c>
      <c r="J10" s="40"/>
      <c r="K10" s="41"/>
      <c r="L10" s="41"/>
      <c r="Q10" s="52" t="s">
        <v>22</v>
      </c>
      <c r="R10" s="49">
        <f>6361.34+6095.72</f>
        <v>12457.06</v>
      </c>
    </row>
    <row r="11" ht="20" customHeight="1" spans="1:18">
      <c r="A11" s="14">
        <v>5</v>
      </c>
      <c r="B11" s="25" t="s">
        <v>23</v>
      </c>
      <c r="C11" s="17" t="s">
        <v>10</v>
      </c>
      <c r="D11" s="17" t="s">
        <v>11</v>
      </c>
      <c r="E11" s="18">
        <v>1800</v>
      </c>
      <c r="F11" s="19" t="s">
        <v>12</v>
      </c>
      <c r="G11" s="20">
        <v>1500</v>
      </c>
      <c r="H11" s="17">
        <f>6*7</f>
        <v>42</v>
      </c>
      <c r="I11" s="36">
        <f t="shared" si="0"/>
        <v>113.4</v>
      </c>
      <c r="J11" s="37">
        <f t="shared" si="3"/>
        <v>160.65</v>
      </c>
      <c r="K11" s="41"/>
      <c r="L11" s="41"/>
      <c r="Q11" s="52" t="s">
        <v>24</v>
      </c>
      <c r="R11" s="49">
        <f>12983.3*2</f>
        <v>25966.6</v>
      </c>
    </row>
    <row r="12" ht="20" customHeight="1" spans="1:18">
      <c r="A12" s="21"/>
      <c r="B12" s="23"/>
      <c r="C12" s="17"/>
      <c r="D12" s="17" t="s">
        <v>13</v>
      </c>
      <c r="E12" s="18">
        <v>1500</v>
      </c>
      <c r="F12" s="19" t="s">
        <v>12</v>
      </c>
      <c r="G12" s="20">
        <v>1500</v>
      </c>
      <c r="H12" s="15">
        <f>3*7</f>
        <v>21</v>
      </c>
      <c r="I12" s="36">
        <f t="shared" si="0"/>
        <v>47.25</v>
      </c>
      <c r="J12" s="40"/>
      <c r="K12" s="41"/>
      <c r="L12" s="41"/>
      <c r="Q12" s="53"/>
      <c r="R12" s="51"/>
    </row>
    <row r="13" ht="20" customHeight="1" spans="1:18">
      <c r="A13" s="14">
        <v>6</v>
      </c>
      <c r="B13" s="25" t="s">
        <v>25</v>
      </c>
      <c r="C13" s="17" t="s">
        <v>10</v>
      </c>
      <c r="D13" s="22" t="s">
        <v>16</v>
      </c>
      <c r="E13" s="18">
        <v>1800</v>
      </c>
      <c r="F13" s="19" t="s">
        <v>12</v>
      </c>
      <c r="G13" s="20">
        <v>1600</v>
      </c>
      <c r="H13" s="17">
        <f>5+6*8</f>
        <v>53</v>
      </c>
      <c r="I13" s="36">
        <f t="shared" si="0"/>
        <v>152.64</v>
      </c>
      <c r="J13" s="37">
        <f t="shared" si="3"/>
        <v>215.04</v>
      </c>
      <c r="K13" s="41"/>
      <c r="L13" s="41"/>
      <c r="Q13" s="53"/>
      <c r="R13" s="51"/>
    </row>
    <row r="14" ht="20" customHeight="1" spans="1:18">
      <c r="A14" s="21"/>
      <c r="B14" s="23"/>
      <c r="C14" s="17"/>
      <c r="D14" s="17" t="s">
        <v>17</v>
      </c>
      <c r="E14" s="18">
        <v>1500</v>
      </c>
      <c r="F14" s="19" t="s">
        <v>12</v>
      </c>
      <c r="G14" s="20">
        <v>1600</v>
      </c>
      <c r="H14" s="17">
        <f>2+3*8</f>
        <v>26</v>
      </c>
      <c r="I14" s="36">
        <f t="shared" si="0"/>
        <v>62.4</v>
      </c>
      <c r="J14" s="40"/>
      <c r="K14" s="41"/>
      <c r="L14" s="41"/>
      <c r="Q14" s="52" t="s">
        <v>9</v>
      </c>
      <c r="R14" s="49">
        <f>6095.72</f>
        <v>6095.72</v>
      </c>
    </row>
    <row r="15" ht="20" customHeight="1" spans="1:18">
      <c r="A15" s="14">
        <v>7</v>
      </c>
      <c r="B15" s="15" t="s">
        <v>26</v>
      </c>
      <c r="C15" s="16" t="s">
        <v>10</v>
      </c>
      <c r="D15" s="17" t="s">
        <v>11</v>
      </c>
      <c r="E15" s="18">
        <v>1800</v>
      </c>
      <c r="F15" s="19" t="s">
        <v>12</v>
      </c>
      <c r="G15" s="20">
        <v>1500</v>
      </c>
      <c r="H15" s="17">
        <f>6*9</f>
        <v>54</v>
      </c>
      <c r="I15" s="36">
        <f t="shared" si="0"/>
        <v>145.8</v>
      </c>
      <c r="J15" s="37">
        <f t="shared" ref="J15:J19" si="4">I15+I16</f>
        <v>206.55</v>
      </c>
      <c r="K15" s="38">
        <v>200</v>
      </c>
      <c r="L15" s="38">
        <f t="shared" ref="L15:L19" si="5">K15*J15</f>
        <v>41310</v>
      </c>
      <c r="M15">
        <v>6095.72</v>
      </c>
      <c r="N15">
        <f t="shared" ref="N15:N19" si="6">J15/M15</f>
        <v>0.0338844303872225</v>
      </c>
      <c r="Q15" s="53"/>
      <c r="R15" s="51"/>
    </row>
    <row r="16" ht="20" customHeight="1" spans="1:18">
      <c r="A16" s="21"/>
      <c r="B16" s="22"/>
      <c r="C16" s="23"/>
      <c r="D16" s="17" t="s">
        <v>13</v>
      </c>
      <c r="E16" s="18">
        <v>1500</v>
      </c>
      <c r="F16" s="19" t="s">
        <v>12</v>
      </c>
      <c r="G16" s="20">
        <v>1500</v>
      </c>
      <c r="H16" s="15">
        <f>3*9</f>
        <v>27</v>
      </c>
      <c r="I16" s="36">
        <f t="shared" si="0"/>
        <v>60.75</v>
      </c>
      <c r="J16" s="40"/>
      <c r="K16" s="41"/>
      <c r="L16" s="41"/>
      <c r="Q16" s="52" t="s">
        <v>15</v>
      </c>
      <c r="R16" s="49">
        <f>13565.86</f>
        <v>13565.86</v>
      </c>
    </row>
    <row r="17" ht="20" customHeight="1" spans="1:18">
      <c r="A17" s="14">
        <v>8</v>
      </c>
      <c r="B17" s="24" t="s">
        <v>27</v>
      </c>
      <c r="C17" s="16" t="s">
        <v>10</v>
      </c>
      <c r="D17" s="17" t="s">
        <v>16</v>
      </c>
      <c r="E17" s="18">
        <v>1800</v>
      </c>
      <c r="F17" s="19" t="s">
        <v>12</v>
      </c>
      <c r="G17" s="20">
        <v>1600</v>
      </c>
      <c r="H17" s="17">
        <f t="shared" ref="H17:H20" si="7">4*18</f>
        <v>72</v>
      </c>
      <c r="I17" s="36">
        <f t="shared" si="0"/>
        <v>207.36</v>
      </c>
      <c r="J17" s="37">
        <f t="shared" si="4"/>
        <v>380.16</v>
      </c>
      <c r="K17" s="38">
        <v>200</v>
      </c>
      <c r="L17" s="38">
        <f t="shared" si="5"/>
        <v>76032</v>
      </c>
      <c r="M17" s="42">
        <v>3690</v>
      </c>
      <c r="N17">
        <f t="shared" si="6"/>
        <v>0.103024390243902</v>
      </c>
      <c r="Q17" s="53"/>
      <c r="R17" s="51"/>
    </row>
    <row r="18" ht="20" customHeight="1" spans="1:18">
      <c r="A18" s="21"/>
      <c r="B18" s="22"/>
      <c r="C18" s="23"/>
      <c r="D18" s="17" t="s">
        <v>17</v>
      </c>
      <c r="E18" s="18">
        <v>1500</v>
      </c>
      <c r="F18" s="19" t="s">
        <v>12</v>
      </c>
      <c r="G18" s="20">
        <v>1600</v>
      </c>
      <c r="H18" s="17">
        <f t="shared" si="7"/>
        <v>72</v>
      </c>
      <c r="I18" s="36">
        <f t="shared" si="0"/>
        <v>172.8</v>
      </c>
      <c r="J18" s="40"/>
      <c r="K18" s="41"/>
      <c r="L18" s="41"/>
      <c r="Q18" s="52" t="s">
        <v>28</v>
      </c>
      <c r="R18" s="49">
        <f>13565.86+13565.86</f>
        <v>27131.72</v>
      </c>
    </row>
    <row r="19" ht="20" customHeight="1" spans="1:18">
      <c r="A19" s="14">
        <v>9</v>
      </c>
      <c r="B19" s="24" t="s">
        <v>29</v>
      </c>
      <c r="C19" s="16" t="s">
        <v>10</v>
      </c>
      <c r="D19" s="22" t="s">
        <v>16</v>
      </c>
      <c r="E19" s="18">
        <v>1800</v>
      </c>
      <c r="F19" s="19" t="s">
        <v>12</v>
      </c>
      <c r="G19" s="20">
        <v>1600</v>
      </c>
      <c r="H19" s="17">
        <f t="shared" si="7"/>
        <v>72</v>
      </c>
      <c r="I19" s="36">
        <f t="shared" ref="I19:I39" si="8">E19*G19*H19/1000000</f>
        <v>207.36</v>
      </c>
      <c r="J19" s="37">
        <f t="shared" si="4"/>
        <v>380.16</v>
      </c>
      <c r="K19" s="38">
        <v>200</v>
      </c>
      <c r="L19" s="38">
        <f t="shared" si="5"/>
        <v>76032</v>
      </c>
      <c r="M19">
        <v>5748.35</v>
      </c>
      <c r="N19">
        <f t="shared" si="6"/>
        <v>0.0661337601224699</v>
      </c>
      <c r="Q19" s="53"/>
      <c r="R19" s="51"/>
    </row>
    <row r="20" ht="20" customHeight="1" spans="1:18">
      <c r="A20" s="21"/>
      <c r="B20" s="22"/>
      <c r="C20" s="23"/>
      <c r="D20" s="17" t="s">
        <v>17</v>
      </c>
      <c r="E20" s="18">
        <v>1500</v>
      </c>
      <c r="F20" s="19" t="s">
        <v>12</v>
      </c>
      <c r="G20" s="20">
        <v>1600</v>
      </c>
      <c r="H20" s="17">
        <f t="shared" si="7"/>
        <v>72</v>
      </c>
      <c r="I20" s="36">
        <f t="shared" si="8"/>
        <v>172.8</v>
      </c>
      <c r="J20" s="40"/>
      <c r="K20" s="41"/>
      <c r="L20" s="41"/>
      <c r="Q20" s="52" t="s">
        <v>30</v>
      </c>
      <c r="R20" s="49">
        <f>6095.72*2</f>
        <v>12191.44</v>
      </c>
    </row>
    <row r="21" ht="20" customHeight="1" spans="1:18">
      <c r="A21" s="14">
        <v>10</v>
      </c>
      <c r="B21" s="15" t="s">
        <v>31</v>
      </c>
      <c r="C21" s="16" t="s">
        <v>10</v>
      </c>
      <c r="D21" s="17" t="s">
        <v>11</v>
      </c>
      <c r="E21" s="18">
        <v>1800</v>
      </c>
      <c r="F21" s="19" t="s">
        <v>12</v>
      </c>
      <c r="G21" s="20">
        <v>1500</v>
      </c>
      <c r="H21" s="17">
        <f>6*9</f>
        <v>54</v>
      </c>
      <c r="I21" s="36">
        <f t="shared" si="8"/>
        <v>145.8</v>
      </c>
      <c r="J21" s="37">
        <f t="shared" ref="J21:J25" si="9">I21+I22</f>
        <v>206.55</v>
      </c>
      <c r="K21" s="38">
        <v>200</v>
      </c>
      <c r="L21" s="38">
        <f t="shared" ref="L21:L25" si="10">K21*J21</f>
        <v>41310</v>
      </c>
      <c r="M21">
        <v>4573.23</v>
      </c>
      <c r="N21">
        <f t="shared" ref="N21:N25" si="11">J21/M21</f>
        <v>0.04516501466141</v>
      </c>
      <c r="Q21" s="53"/>
      <c r="R21" s="51"/>
    </row>
    <row r="22" ht="20" customHeight="1" spans="1:18">
      <c r="A22" s="21"/>
      <c r="B22" s="22"/>
      <c r="C22" s="23"/>
      <c r="D22" s="17" t="s">
        <v>13</v>
      </c>
      <c r="E22" s="18">
        <v>1500</v>
      </c>
      <c r="F22" s="19" t="s">
        <v>12</v>
      </c>
      <c r="G22" s="20">
        <v>1500</v>
      </c>
      <c r="H22" s="15">
        <f>3*9</f>
        <v>27</v>
      </c>
      <c r="I22" s="36">
        <f t="shared" si="8"/>
        <v>60.75</v>
      </c>
      <c r="J22" s="40"/>
      <c r="K22" s="41"/>
      <c r="L22" s="41"/>
      <c r="Q22" s="52" t="s">
        <v>29</v>
      </c>
      <c r="R22" s="49">
        <v>13565.86</v>
      </c>
    </row>
    <row r="23" ht="20" customHeight="1" spans="1:18">
      <c r="A23" s="14">
        <v>11</v>
      </c>
      <c r="B23" s="15" t="s">
        <v>32</v>
      </c>
      <c r="C23" s="16" t="s">
        <v>10</v>
      </c>
      <c r="D23" s="17" t="s">
        <v>11</v>
      </c>
      <c r="E23" s="18">
        <v>1800</v>
      </c>
      <c r="F23" s="19" t="s">
        <v>12</v>
      </c>
      <c r="G23" s="20">
        <v>1500</v>
      </c>
      <c r="H23" s="17">
        <f>4*9</f>
        <v>36</v>
      </c>
      <c r="I23" s="36">
        <f t="shared" si="8"/>
        <v>97.2</v>
      </c>
      <c r="J23" s="37">
        <f t="shared" si="9"/>
        <v>137.7</v>
      </c>
      <c r="K23" s="38">
        <v>200</v>
      </c>
      <c r="L23" s="38">
        <f t="shared" si="10"/>
        <v>27540</v>
      </c>
      <c r="M23">
        <v>5202.5</v>
      </c>
      <c r="N23">
        <f t="shared" si="11"/>
        <v>0.0264680442095147</v>
      </c>
      <c r="Q23" s="53"/>
      <c r="R23" s="51"/>
    </row>
    <row r="24" ht="20" customHeight="1" spans="1:18">
      <c r="A24" s="21"/>
      <c r="B24" s="22"/>
      <c r="C24" s="23"/>
      <c r="D24" s="17" t="s">
        <v>13</v>
      </c>
      <c r="E24" s="18">
        <v>1500</v>
      </c>
      <c r="F24" s="19" t="s">
        <v>12</v>
      </c>
      <c r="G24" s="20">
        <v>1500</v>
      </c>
      <c r="H24" s="17">
        <f>2*9</f>
        <v>18</v>
      </c>
      <c r="I24" s="36">
        <f t="shared" si="8"/>
        <v>40.5</v>
      </c>
      <c r="J24" s="40"/>
      <c r="K24" s="41"/>
      <c r="L24" s="41"/>
      <c r="Q24" s="52" t="s">
        <v>33</v>
      </c>
      <c r="R24" s="49">
        <f>6095.72*2</f>
        <v>12191.44</v>
      </c>
    </row>
    <row r="25" ht="20" customHeight="1" spans="1:18">
      <c r="A25" s="14">
        <v>12</v>
      </c>
      <c r="B25" s="15" t="s">
        <v>34</v>
      </c>
      <c r="C25" s="16" t="s">
        <v>10</v>
      </c>
      <c r="D25" s="17" t="s">
        <v>11</v>
      </c>
      <c r="E25" s="18">
        <v>1800</v>
      </c>
      <c r="F25" s="19" t="s">
        <v>12</v>
      </c>
      <c r="G25" s="20">
        <v>1500</v>
      </c>
      <c r="H25" s="17">
        <f>6*7</f>
        <v>42</v>
      </c>
      <c r="I25" s="36">
        <f t="shared" si="8"/>
        <v>113.4</v>
      </c>
      <c r="J25" s="37">
        <f t="shared" si="9"/>
        <v>160.65</v>
      </c>
      <c r="K25" s="38">
        <v>200</v>
      </c>
      <c r="L25" s="38">
        <f t="shared" si="10"/>
        <v>32130</v>
      </c>
      <c r="M25">
        <v>6095.723</v>
      </c>
      <c r="N25">
        <f t="shared" si="11"/>
        <v>0.0263545439974881</v>
      </c>
      <c r="Q25" s="53"/>
      <c r="R25" s="51"/>
    </row>
    <row r="26" ht="20" customHeight="1" spans="1:18">
      <c r="A26" s="21"/>
      <c r="B26" s="22"/>
      <c r="C26" s="23"/>
      <c r="D26" s="17" t="s">
        <v>13</v>
      </c>
      <c r="E26" s="18">
        <v>1500</v>
      </c>
      <c r="F26" s="19" t="s">
        <v>12</v>
      </c>
      <c r="G26" s="20">
        <v>1500</v>
      </c>
      <c r="H26" s="17">
        <f>3*7</f>
        <v>21</v>
      </c>
      <c r="I26" s="36">
        <f t="shared" si="8"/>
        <v>47.25</v>
      </c>
      <c r="J26" s="40"/>
      <c r="K26" s="41"/>
      <c r="L26" s="41"/>
      <c r="Q26" s="52" t="s">
        <v>35</v>
      </c>
      <c r="R26" s="49">
        <v>12515.58</v>
      </c>
    </row>
    <row r="27" ht="20" customHeight="1" spans="1:18">
      <c r="A27" s="14">
        <v>13</v>
      </c>
      <c r="B27" s="15" t="s">
        <v>36</v>
      </c>
      <c r="C27" s="16" t="s">
        <v>10</v>
      </c>
      <c r="D27" s="17" t="s">
        <v>11</v>
      </c>
      <c r="E27" s="18">
        <v>1800</v>
      </c>
      <c r="F27" s="19" t="s">
        <v>12</v>
      </c>
      <c r="G27" s="20">
        <v>1500</v>
      </c>
      <c r="H27" s="17">
        <f>4*7</f>
        <v>28</v>
      </c>
      <c r="I27" s="36">
        <f t="shared" si="8"/>
        <v>75.6</v>
      </c>
      <c r="J27" s="37">
        <f t="shared" ref="J27:J31" si="12">I27+I28</f>
        <v>107.1</v>
      </c>
      <c r="K27" s="38">
        <v>200</v>
      </c>
      <c r="L27" s="38">
        <f>K27*J27</f>
        <v>21420</v>
      </c>
      <c r="M27">
        <v>6572.5</v>
      </c>
      <c r="N27">
        <f>J27/M27</f>
        <v>0.0162951692658806</v>
      </c>
      <c r="Q27" s="53"/>
      <c r="R27" s="51"/>
    </row>
    <row r="28" ht="20" customHeight="1" spans="1:18">
      <c r="A28" s="21"/>
      <c r="B28" s="22"/>
      <c r="C28" s="23"/>
      <c r="D28" s="17" t="s">
        <v>13</v>
      </c>
      <c r="E28" s="18">
        <v>1500</v>
      </c>
      <c r="F28" s="19" t="s">
        <v>12</v>
      </c>
      <c r="G28" s="20">
        <v>1500</v>
      </c>
      <c r="H28" s="15">
        <f>2*7</f>
        <v>14</v>
      </c>
      <c r="I28" s="36">
        <f t="shared" si="8"/>
        <v>31.5</v>
      </c>
      <c r="J28" s="40"/>
      <c r="K28" s="41"/>
      <c r="L28" s="41"/>
      <c r="Q28" s="52" t="s">
        <v>37</v>
      </c>
      <c r="R28" s="49">
        <v>19348.6</v>
      </c>
    </row>
    <row r="29" ht="20" customHeight="1" spans="1:18">
      <c r="A29" s="14">
        <v>14</v>
      </c>
      <c r="B29" s="15" t="s">
        <v>38</v>
      </c>
      <c r="C29" s="16" t="s">
        <v>10</v>
      </c>
      <c r="D29" s="17" t="s">
        <v>11</v>
      </c>
      <c r="E29" s="18">
        <v>1800</v>
      </c>
      <c r="F29" s="19" t="s">
        <v>12</v>
      </c>
      <c r="G29" s="20">
        <v>1500</v>
      </c>
      <c r="H29" s="17">
        <f>6*9</f>
        <v>54</v>
      </c>
      <c r="I29" s="36">
        <f t="shared" si="8"/>
        <v>145.8</v>
      </c>
      <c r="J29" s="37">
        <f t="shared" si="12"/>
        <v>206.55</v>
      </c>
      <c r="K29" s="41"/>
      <c r="L29" s="41"/>
      <c r="Q29" s="52"/>
      <c r="R29" s="49"/>
    </row>
    <row r="30" ht="20" customHeight="1" spans="1:18">
      <c r="A30" s="21"/>
      <c r="B30" s="22"/>
      <c r="C30" s="23"/>
      <c r="D30" s="17" t="s">
        <v>13</v>
      </c>
      <c r="E30" s="18">
        <v>1500</v>
      </c>
      <c r="F30" s="19" t="s">
        <v>12</v>
      </c>
      <c r="G30" s="20">
        <v>1500</v>
      </c>
      <c r="H30" s="15">
        <f>3*9</f>
        <v>27</v>
      </c>
      <c r="I30" s="36">
        <f t="shared" si="8"/>
        <v>60.75</v>
      </c>
      <c r="J30" s="40"/>
      <c r="K30" s="41"/>
      <c r="L30" s="41"/>
      <c r="Q30" s="52"/>
      <c r="R30" s="49"/>
    </row>
    <row r="31" ht="20" customHeight="1" spans="1:18">
      <c r="A31" s="14">
        <v>15</v>
      </c>
      <c r="B31" s="15" t="s">
        <v>39</v>
      </c>
      <c r="C31" s="16" t="s">
        <v>10</v>
      </c>
      <c r="D31" s="17" t="s">
        <v>11</v>
      </c>
      <c r="E31" s="18">
        <v>1800</v>
      </c>
      <c r="F31" s="19" t="s">
        <v>12</v>
      </c>
      <c r="G31" s="20">
        <v>1500</v>
      </c>
      <c r="H31" s="17">
        <f>6*9</f>
        <v>54</v>
      </c>
      <c r="I31" s="36">
        <f t="shared" si="8"/>
        <v>145.8</v>
      </c>
      <c r="J31" s="37">
        <f t="shared" si="12"/>
        <v>206.55</v>
      </c>
      <c r="K31" s="41"/>
      <c r="L31" s="41"/>
      <c r="Q31" s="52"/>
      <c r="R31" s="49"/>
    </row>
    <row r="32" ht="20" customHeight="1" spans="1:18">
      <c r="A32" s="21"/>
      <c r="B32" s="22"/>
      <c r="C32" s="23"/>
      <c r="D32" s="17" t="s">
        <v>13</v>
      </c>
      <c r="E32" s="18">
        <v>1500</v>
      </c>
      <c r="F32" s="19" t="s">
        <v>12</v>
      </c>
      <c r="G32" s="20">
        <v>1500</v>
      </c>
      <c r="H32" s="15">
        <f>3*9</f>
        <v>27</v>
      </c>
      <c r="I32" s="36">
        <f t="shared" si="8"/>
        <v>60.75</v>
      </c>
      <c r="J32" s="40"/>
      <c r="K32" s="41"/>
      <c r="L32" s="41"/>
      <c r="Q32" s="52"/>
      <c r="R32" s="49"/>
    </row>
    <row r="33" ht="20" customHeight="1" spans="1:18">
      <c r="A33" s="14">
        <v>16</v>
      </c>
      <c r="B33" s="24" t="s">
        <v>35</v>
      </c>
      <c r="C33" s="16" t="s">
        <v>10</v>
      </c>
      <c r="D33" s="17" t="s">
        <v>17</v>
      </c>
      <c r="E33" s="18">
        <v>1500</v>
      </c>
      <c r="F33" s="19" t="s">
        <v>12</v>
      </c>
      <c r="G33" s="20">
        <v>1600</v>
      </c>
      <c r="H33" s="17">
        <f>4*18</f>
        <v>72</v>
      </c>
      <c r="I33" s="36">
        <f t="shared" si="8"/>
        <v>172.8</v>
      </c>
      <c r="J33" s="37">
        <f>I33+I34</f>
        <v>368.64</v>
      </c>
      <c r="K33" s="41"/>
      <c r="L33" s="41"/>
      <c r="Q33" s="52"/>
      <c r="R33" s="49"/>
    </row>
    <row r="34" ht="20" customHeight="1" spans="1:18">
      <c r="A34" s="21"/>
      <c r="B34" s="22"/>
      <c r="C34" s="23"/>
      <c r="D34" s="17" t="s">
        <v>16</v>
      </c>
      <c r="E34" s="18">
        <v>1800</v>
      </c>
      <c r="F34" s="19" t="s">
        <v>12</v>
      </c>
      <c r="G34" s="20">
        <v>1600</v>
      </c>
      <c r="H34" s="15">
        <f>2*2+4*16</f>
        <v>68</v>
      </c>
      <c r="I34" s="36">
        <f t="shared" si="8"/>
        <v>195.84</v>
      </c>
      <c r="J34" s="40"/>
      <c r="K34" s="41"/>
      <c r="L34" s="41"/>
      <c r="Q34" s="52"/>
      <c r="R34" s="49"/>
    </row>
    <row r="35" ht="20" customHeight="1" spans="1:18">
      <c r="A35" s="14">
        <v>17</v>
      </c>
      <c r="B35" s="24" t="s">
        <v>37</v>
      </c>
      <c r="C35" s="16" t="s">
        <v>10</v>
      </c>
      <c r="D35" s="17" t="s">
        <v>17</v>
      </c>
      <c r="E35" s="18">
        <v>1500</v>
      </c>
      <c r="F35" s="19" t="s">
        <v>12</v>
      </c>
      <c r="G35" s="20">
        <v>1600</v>
      </c>
      <c r="H35" s="26">
        <f>6*18</f>
        <v>108</v>
      </c>
      <c r="I35" s="36">
        <f>E35*G35*H35/1000000</f>
        <v>259.2</v>
      </c>
      <c r="J35" s="43">
        <f>SUM(I35:I36)</f>
        <v>570.24</v>
      </c>
      <c r="K35" s="41"/>
      <c r="L35" s="41"/>
      <c r="Q35" s="52"/>
      <c r="R35" s="49"/>
    </row>
    <row r="36" ht="20" customHeight="1" spans="1:18">
      <c r="A36" s="21"/>
      <c r="B36" s="22"/>
      <c r="C36" s="23"/>
      <c r="D36" s="17" t="s">
        <v>16</v>
      </c>
      <c r="E36" s="18">
        <v>1800</v>
      </c>
      <c r="F36" s="19" t="s">
        <v>12</v>
      </c>
      <c r="G36" s="20">
        <v>1600</v>
      </c>
      <c r="H36" s="26">
        <f>6*18</f>
        <v>108</v>
      </c>
      <c r="I36" s="36">
        <f>E36*G36*H36/1000000</f>
        <v>311.04</v>
      </c>
      <c r="J36" s="43"/>
      <c r="K36" s="41"/>
      <c r="L36" s="41"/>
      <c r="Q36" s="52"/>
      <c r="R36" s="49"/>
    </row>
    <row r="37" ht="20" customHeight="1" spans="1:18">
      <c r="A37" s="14">
        <v>18</v>
      </c>
      <c r="B37" s="24" t="s">
        <v>40</v>
      </c>
      <c r="C37" s="16" t="s">
        <v>10</v>
      </c>
      <c r="D37" s="17" t="s">
        <v>17</v>
      </c>
      <c r="E37" s="18">
        <v>1500</v>
      </c>
      <c r="F37" s="19" t="s">
        <v>12</v>
      </c>
      <c r="G37" s="20">
        <v>1600</v>
      </c>
      <c r="H37" s="26">
        <f>4*18</f>
        <v>72</v>
      </c>
      <c r="I37" s="36">
        <f>E37*G37*H37/1000000</f>
        <v>172.8</v>
      </c>
      <c r="J37" s="44">
        <f>SUM(I37:I38)</f>
        <v>380.16</v>
      </c>
      <c r="K37" s="41"/>
      <c r="L37" s="41"/>
      <c r="Q37" s="52"/>
      <c r="R37" s="49"/>
    </row>
    <row r="38" ht="20" customHeight="1" spans="1:18">
      <c r="A38" s="21"/>
      <c r="B38" s="22"/>
      <c r="C38" s="23"/>
      <c r="D38" s="17" t="s">
        <v>16</v>
      </c>
      <c r="E38" s="18">
        <v>1800</v>
      </c>
      <c r="F38" s="19" t="s">
        <v>12</v>
      </c>
      <c r="G38" s="20">
        <v>1600</v>
      </c>
      <c r="H38" s="26">
        <f>4*18</f>
        <v>72</v>
      </c>
      <c r="I38" s="36">
        <f>E38*G38*H38/1000000</f>
        <v>207.36</v>
      </c>
      <c r="J38" s="44"/>
      <c r="K38" s="41"/>
      <c r="L38" s="41"/>
      <c r="Q38" s="52"/>
      <c r="R38" s="49"/>
    </row>
    <row r="39" ht="20" customHeight="1" spans="1:18">
      <c r="A39" s="14">
        <v>19</v>
      </c>
      <c r="B39" s="15" t="s">
        <v>41</v>
      </c>
      <c r="C39" s="16" t="s">
        <v>10</v>
      </c>
      <c r="D39" s="17" t="s">
        <v>11</v>
      </c>
      <c r="E39" s="18">
        <v>1800</v>
      </c>
      <c r="F39" s="19" t="s">
        <v>12</v>
      </c>
      <c r="G39" s="20">
        <v>1500</v>
      </c>
      <c r="H39" s="17">
        <f>6*9</f>
        <v>54</v>
      </c>
      <c r="I39" s="36">
        <f>E39*G39*H39/1000000</f>
        <v>145.8</v>
      </c>
      <c r="J39" s="37">
        <f>I39+I40</f>
        <v>206.55</v>
      </c>
      <c r="K39" s="41"/>
      <c r="L39" s="41"/>
      <c r="Q39" s="52"/>
      <c r="R39" s="49"/>
    </row>
    <row r="40" ht="20" customHeight="1" spans="1:18">
      <c r="A40" s="21"/>
      <c r="B40" s="22"/>
      <c r="C40" s="23"/>
      <c r="D40" s="17" t="s">
        <v>13</v>
      </c>
      <c r="E40" s="18">
        <v>1500</v>
      </c>
      <c r="F40" s="19" t="s">
        <v>12</v>
      </c>
      <c r="G40" s="20">
        <v>1500</v>
      </c>
      <c r="H40" s="15">
        <f>3*9</f>
        <v>27</v>
      </c>
      <c r="I40" s="36">
        <f>E40*G40*H40/1000000</f>
        <v>60.75</v>
      </c>
      <c r="J40" s="40"/>
      <c r="K40" s="41"/>
      <c r="L40" s="41"/>
      <c r="Q40" s="52"/>
      <c r="R40" s="49"/>
    </row>
    <row r="41" ht="19" customHeight="1" spans="1:18">
      <c r="A41" s="14">
        <v>20</v>
      </c>
      <c r="B41" s="15" t="s">
        <v>42</v>
      </c>
      <c r="C41" s="16" t="s">
        <v>10</v>
      </c>
      <c r="D41" s="15" t="s">
        <v>11</v>
      </c>
      <c r="E41" s="18">
        <v>1800</v>
      </c>
      <c r="F41" s="19" t="s">
        <v>12</v>
      </c>
      <c r="G41" s="20">
        <v>1500</v>
      </c>
      <c r="H41" s="17">
        <f>6*7</f>
        <v>42</v>
      </c>
      <c r="I41" s="36">
        <f>E41*G41*H41/1000000</f>
        <v>113.4</v>
      </c>
      <c r="J41" s="37">
        <f>I41+I42</f>
        <v>160.65</v>
      </c>
      <c r="K41" s="38">
        <v>200</v>
      </c>
      <c r="L41" s="38">
        <f>K41*J41</f>
        <v>32130</v>
      </c>
      <c r="M41">
        <v>5211.5</v>
      </c>
      <c r="N41">
        <f>J41/M41</f>
        <v>0.0308260577568838</v>
      </c>
      <c r="Q41" s="53"/>
      <c r="R41" s="51"/>
    </row>
    <row r="42" ht="20" customHeight="1" spans="1:18">
      <c r="A42" s="21"/>
      <c r="B42" s="22"/>
      <c r="C42" s="25"/>
      <c r="D42" s="15" t="s">
        <v>13</v>
      </c>
      <c r="E42" s="18">
        <v>1500</v>
      </c>
      <c r="F42" s="19" t="s">
        <v>12</v>
      </c>
      <c r="G42" s="20">
        <v>1500</v>
      </c>
      <c r="H42" s="27">
        <f>3*7</f>
        <v>21</v>
      </c>
      <c r="I42" s="36">
        <f>E42*G42*H42/1000000</f>
        <v>47.25</v>
      </c>
      <c r="J42" s="40"/>
      <c r="K42" s="41"/>
      <c r="L42" s="41"/>
      <c r="Q42" s="52" t="s">
        <v>40</v>
      </c>
      <c r="R42" s="49">
        <f>12983.34</f>
        <v>12983.34</v>
      </c>
    </row>
    <row r="43" ht="33" customHeight="1" spans="1:12">
      <c r="A43" s="28" t="s">
        <v>43</v>
      </c>
      <c r="B43" s="29"/>
      <c r="C43" s="29"/>
      <c r="D43" s="29"/>
      <c r="E43" s="29"/>
      <c r="F43" s="29"/>
      <c r="G43" s="29"/>
      <c r="H43" s="30">
        <f>SUM(H3:H42)</f>
        <v>2007</v>
      </c>
      <c r="I43" s="45">
        <f>SUM(J3:J42)</f>
        <v>5227.32</v>
      </c>
      <c r="J43" s="46"/>
      <c r="K43" s="47"/>
      <c r="L43" s="47" t="e">
        <f>SUM(L3:L42)</f>
        <v>#REF!</v>
      </c>
    </row>
  </sheetData>
  <mergeCells count="83">
    <mergeCell ref="A1:J1"/>
    <mergeCell ref="E2:G2"/>
    <mergeCell ref="I43:J43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J3:J4"/>
    <mergeCell ref="J5:J6"/>
    <mergeCell ref="J7:J8"/>
    <mergeCell ref="J9:J10"/>
    <mergeCell ref="J11:J12"/>
    <mergeCell ref="J13:J14"/>
    <mergeCell ref="J15:J16"/>
    <mergeCell ref="J17:J18"/>
    <mergeCell ref="J19:J20"/>
    <mergeCell ref="J21:J22"/>
    <mergeCell ref="J23:J24"/>
    <mergeCell ref="J25:J26"/>
    <mergeCell ref="J27:J28"/>
    <mergeCell ref="J29:J30"/>
    <mergeCell ref="J31:J32"/>
    <mergeCell ref="J33:J34"/>
    <mergeCell ref="J35:J36"/>
    <mergeCell ref="J37:J38"/>
    <mergeCell ref="J39:J40"/>
    <mergeCell ref="J41:J42"/>
  </mergeCells>
  <printOptions horizontalCentered="1"/>
  <pageMargins left="0.786805555555556" right="0.786805555555556" top="1" bottom="1" header="0.511805555555556" footer="0.511805555555556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2016-01-27T01:26:00Z</dcterms:created>
  <dcterms:modified xsi:type="dcterms:W3CDTF">2017-02-06T08:02:49Z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